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9144" tabRatio="915" activeTab="4"/>
  </bookViews>
  <sheets>
    <sheet name="Титульный лист" sheetId="1" r:id="rId1"/>
    <sheet name="Раздел 3.1" sheetId="28" r:id="rId2"/>
    <sheet name="Раздел 3.2 " sheetId="29" r:id="rId3"/>
    <sheet name="Раздел 3.3" sheetId="17" r:id="rId4"/>
    <sheet name="Раздел 3.5" sheetId="26" r:id="rId5"/>
    <sheet name="Spravichnik" sheetId="19" state="hidden" r:id="rId6"/>
    <sheet name="Флак" sheetId="20" state="hidden" r:id="rId7"/>
    <sheet name="Rezerv" sheetId="21" state="hidden" r:id="rId8"/>
  </sheets>
  <externalReferences>
    <externalReference r:id="rId9"/>
  </externalReferences>
  <definedNames>
    <definedName name="data_r_14">'Раздел 3.1'!$O$20:$R$32</definedName>
    <definedName name="data_r_15">'Раздел 3.2 '!$O$20:$R$40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 localSheetId="1">'[1]Титульный лист'!#REF!</definedName>
    <definedName name="P_8" localSheetId="2">'[1]Титульный лист'!#REF!</definedName>
    <definedName name="P_8">'Титульный лист'!#REF!</definedName>
    <definedName name="R_1">#REF!</definedName>
    <definedName name="R_2">#REF!</definedName>
    <definedName name="R_3">#REF!</definedName>
    <definedName name="R_4">#REF!</definedName>
    <definedName name="R_5">#REF!</definedName>
    <definedName name="R_6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 localSheetId="1">'Раздел 3.1'!$P$20:$R$32</definedName>
    <definedName name="razdel_14">#REF!</definedName>
    <definedName name="razdel_15" localSheetId="2">'Раздел 3.2 '!$P$20:$R$40</definedName>
    <definedName name="razdel_15">#REF!</definedName>
    <definedName name="razdel_16">#REF!</definedName>
    <definedName name="razdel_17">'Раздел 3.3'!$P$20:$Z$31</definedName>
    <definedName name="razdel_18">#REF!</definedName>
    <definedName name="razdel_19">'Раздел 3.5'!$P$20:$P$32</definedName>
    <definedName name="razdel_20">#REF!</definedName>
    <definedName name="year">'Титульный лист'!$AO$21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8" i="17" l="1"/>
  <c r="Q24" i="17"/>
  <c r="R24" i="17"/>
  <c r="S24" i="17"/>
  <c r="T24" i="17"/>
  <c r="U24" i="17"/>
  <c r="V24" i="17"/>
  <c r="W24" i="17"/>
  <c r="X24" i="17"/>
  <c r="P24" i="17"/>
  <c r="Q26" i="29"/>
  <c r="R26" i="29"/>
  <c r="Q21" i="29"/>
  <c r="R21" i="29"/>
  <c r="Q22" i="29"/>
  <c r="R22" i="29"/>
  <c r="Q39" i="29"/>
  <c r="Q25" i="29"/>
  <c r="R39" i="29"/>
  <c r="R36" i="29"/>
  <c r="R31" i="29"/>
  <c r="R25" i="29"/>
  <c r="R23" i="29"/>
  <c r="Q32" i="29"/>
  <c r="P33" i="29"/>
  <c r="P34" i="29"/>
  <c r="Q34" i="29"/>
  <c r="Q31" i="29"/>
  <c r="R28" i="29"/>
  <c r="P27" i="29"/>
  <c r="P24" i="29"/>
  <c r="P25" i="29"/>
  <c r="P23" i="29"/>
  <c r="P22" i="29"/>
  <c r="R23" i="28"/>
  <c r="Q23" i="28"/>
  <c r="Q24" i="28"/>
  <c r="P24" i="28"/>
  <c r="P22" i="28" s="1"/>
  <c r="P21" i="28" s="1"/>
  <c r="P25" i="28"/>
  <c r="P23" i="28"/>
  <c r="S22" i="17"/>
  <c r="R22" i="17"/>
  <c r="P22" i="17"/>
  <c r="P21" i="17" s="1"/>
  <c r="X25" i="17" l="1"/>
  <c r="P27" i="28" l="1"/>
  <c r="Q38" i="29"/>
  <c r="Q37" i="29"/>
  <c r="R34" i="29"/>
  <c r="R33" i="29"/>
  <c r="R27" i="29"/>
  <c r="R24" i="29"/>
  <c r="P29" i="28"/>
  <c r="R28" i="28"/>
  <c r="P26" i="28"/>
  <c r="R25" i="28"/>
  <c r="R24" i="28"/>
  <c r="Q22" i="28"/>
  <c r="Q21" i="28" s="1"/>
  <c r="R22" i="28" l="1"/>
  <c r="R21" i="28" s="1"/>
  <c r="U23" i="17" l="1"/>
  <c r="X21" i="17"/>
  <c r="T21" i="17"/>
  <c r="Q21" i="17"/>
  <c r="R21" i="17"/>
  <c r="U21" i="17" s="1"/>
  <c r="U25" i="17"/>
  <c r="U28" i="17"/>
  <c r="U26" i="17"/>
  <c r="U27" i="17"/>
  <c r="U22" i="17"/>
  <c r="S21" i="17" l="1"/>
  <c r="P28" i="29"/>
  <c r="P30" i="29"/>
  <c r="R30" i="29"/>
  <c r="R29" i="29"/>
  <c r="P29" i="29"/>
  <c r="R32" i="29"/>
  <c r="P32" i="29"/>
  <c r="P31" i="29"/>
  <c r="P26" i="29" l="1"/>
  <c r="P36" i="29"/>
  <c r="P39" i="29"/>
  <c r="R35" i="29"/>
  <c r="P35" i="29" l="1"/>
  <c r="Q35" i="29" s="1"/>
  <c r="P21" i="29"/>
</calcChain>
</file>

<file path=xl/sharedStrings.xml><?xml version="1.0" encoding="utf-8"?>
<sst xmlns="http://schemas.openxmlformats.org/spreadsheetml/2006/main" count="125" uniqueCount="114">
  <si>
    <t>Наименование показателей</t>
  </si>
  <si>
    <t>№
строки</t>
  </si>
  <si>
    <t>Всего</t>
  </si>
  <si>
    <t>Код</t>
  </si>
  <si>
    <t>в том числе по видам деятельности</t>
  </si>
  <si>
    <t xml:space="preserve">прочие виды 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</si>
  <si>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</si>
  <si>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</si>
  <si>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</si>
  <si>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</si>
  <si>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</si>
  <si>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</si>
  <si>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</si>
  <si>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</si>
  <si>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</si>
  <si>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</si>
  <si>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</si>
  <si>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</si>
  <si>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</si>
  <si>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</si>
  <si>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</si>
  <si>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</si>
  <si>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</si>
  <si>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</si>
  <si>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</si>
  <si>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</si>
  <si>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</si>
  <si>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</si>
  <si>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</si>
  <si>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</si>
  <si>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</si>
  <si>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>в том числе по внутреннему совмести-тельству 3)</t>
  </si>
  <si>
    <t>ОМС 4)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</si>
  <si>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</si>
  <si>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</si>
  <si>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</si>
  <si>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</si>
  <si>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1) Среднесписочная численность работников.</t>
  </si>
  <si>
    <t>2) Исчисляется пропорционально фактически отработанному времени.</t>
  </si>
  <si>
    <t>3)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</si>
  <si>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4) Обязательное медицинское страхование.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</si>
  <si>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</si>
  <si>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</si>
  <si>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</si>
  <si>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</si>
  <si>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</si>
  <si>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</si>
  <si>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</si>
  <si>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</si>
  <si>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</si>
  <si>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</si>
  <si>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</si>
  <si>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</si>
  <si>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</si>
  <si>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</si>
  <si>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</si>
  <si>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</si>
  <si>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</si>
  <si>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</si>
  <si>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субъекта РФ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</si>
  <si>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</si>
  <si>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</si>
  <si>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</si>
  <si>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</si>
  <si>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</si>
  <si>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</si>
  <si>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</si>
  <si>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</si>
  <si>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</si>
  <si>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</si>
  <si>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</si>
  <si>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</si>
  <si>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</si>
  <si>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</si>
  <si>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</si>
  <si>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</si>
  <si>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</si>
  <si>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</si>
  <si>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</si>
  <si>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</si>
  <si>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</si>
  <si>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</si>
  <si>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</si>
  <si>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</si>
  <si>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</si>
  <si>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ИНН</t>
  </si>
  <si>
    <t>КПП</t>
  </si>
  <si>
    <t>ОГРН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</si>
  <si>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</si>
  <si>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</si>
  <si>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</si>
  <si>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t>внешних сов-местителей 2)</t>
  </si>
  <si>
    <t>списочного состава (без внешних сов-местителей) 1)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</si>
  <si>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</si>
  <si>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20 апреля 
после отчетного периода</t>
  </si>
  <si>
    <t>Годовая</t>
  </si>
  <si>
    <t>Приказ Росстата:
Об утверждении формы
от  01.11.2019 № 648
О внесении изменений
(при наличии)
от  05.12.2019 № 744
от  __________ № ___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</si>
  <si>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</si>
  <si>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</si>
  <si>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</si>
  <si>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</si>
  <si>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</si>
  <si>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</si>
  <si>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</si>
  <si>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</si>
  <si>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</si>
  <si>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         в том числе на оплату доступа к Интернету</t>
  </si>
  <si>
    <t xml:space="preserve">      Внешние затраты на 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</si>
  <si>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</si>
  <si>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юридические лица,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</si>
  <si>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     - Министерству просвещения Российской Федерации</t>
  </si>
  <si>
    <t>Нарушение порядка предоставления первичных статистических данных или несвоевременное предоставление этих данных, либо  предоставление недостоверных первичных статистических данных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13.05.1992 № 2761-1 «Об ответственности за нарушение порядка представления государственной статистической отчетности»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</si>
  <si>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</si>
  <si>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Образовательная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</si>
</sst>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(00\)"/>
    <numFmt numFmtId="165" formatCode="00"/>
    <numFmt numFmtId="166" formatCode="#,##0.0"/>
    <numFmt numFmtId="167" formatCode="0000000"/>
  </numFmts>
  <fonts count="30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.5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22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166" fontId="24" fillId="14" borderId="10" xfId="0" applyNumberFormat="1" applyFont="1" applyFill="1" applyBorder="1" applyAlignment="1" applyProtection="1">
      <alignment horizontal="right" vertical="center"/>
      <protection locked="0"/>
    </xf>
    <xf numFmtId="166" fontId="24" fillId="14" borderId="11" xfId="0" applyNumberFormat="1" applyFont="1" applyFill="1" applyBorder="1" applyAlignment="1" applyProtection="1">
      <alignment horizontal="right"/>
      <protection locked="0"/>
    </xf>
    <xf numFmtId="166" fontId="24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9" fillId="15" borderId="10" xfId="0" applyFont="1" applyFill="1" applyBorder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0" xfId="0" applyFont="1"/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167" fontId="2" fillId="0" borderId="14" xfId="0" applyNumberFormat="1" applyFont="1" applyBorder="1" applyAlignment="1">
      <alignment horizontal="center" vertical="center"/>
    </xf>
    <xf numFmtId="167" fontId="2" fillId="0" borderId="15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49" fontId="2" fillId="14" borderId="17" xfId="0" applyNumberFormat="1" applyFont="1" applyFill="1" applyBorder="1" applyAlignment="1" applyProtection="1">
      <alignment horizontal="center" vertical="center"/>
      <protection locked="0"/>
    </xf>
    <xf numFmtId="49" fontId="2" fillId="14" borderId="18" xfId="0" applyNumberFormat="1" applyFont="1" applyFill="1" applyBorder="1" applyAlignment="1" applyProtection="1">
      <alignment horizontal="center" vertical="center"/>
      <protection locked="0"/>
    </xf>
    <xf numFmtId="49" fontId="2" fillId="14" borderId="19" xfId="0" applyNumberFormat="1" applyFont="1" applyFill="1" applyBorder="1" applyAlignment="1" applyProtection="1">
      <alignment horizontal="center" vertical="center"/>
      <protection locked="0"/>
    </xf>
    <xf numFmtId="0" fontId="28" fillId="0" borderId="20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27" fillId="14" borderId="21" xfId="0" applyFont="1" applyFill="1" applyBorder="1" applyAlignment="1" applyProtection="1">
      <alignment vertical="center" wrapText="1"/>
      <protection locked="0"/>
    </xf>
    <xf numFmtId="0" fontId="27" fillId="14" borderId="22" xfId="0" applyFont="1" applyFill="1" applyBorder="1" applyAlignment="1" applyProtection="1">
      <alignment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7" fillId="14" borderId="11" xfId="0" applyFont="1" applyFill="1" applyBorder="1" applyAlignment="1" applyProtection="1">
      <alignment vertical="center" wrapText="1"/>
      <protection locked="0"/>
    </xf>
    <xf numFmtId="0" fontId="27" fillId="14" borderId="32" xfId="0" applyFont="1" applyFill="1" applyBorder="1" applyAlignment="1" applyProtection="1">
      <alignment vertical="center" wrapText="1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14" borderId="36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30" xfId="0" applyFont="1" applyBorder="1" applyAlignment="1">
      <alignment horizontal="right"/>
    </xf>
    <xf numFmtId="0" fontId="23" fillId="0" borderId="0" xfId="0" applyFont="1"/>
    <xf numFmtId="0" fontId="23" fillId="0" borderId="20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1\&#1055;&#1040;&#1062;&#1050;&#1045;&#1042;&#1048;&#1063;\&#1054;&#1054;-2%202020\&#1055;&#1072;&#1074;&#1083;&#1086;&#1074;&#1089;&#1082;&#1072;&#1103;%20&#1057;&#1064;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.1"/>
      <sheetName val="Раздел 1.2"/>
      <sheetName val="Раздел 1.3"/>
      <sheetName val="Раздел 1.4"/>
      <sheetName val="Раздел 1.5"/>
      <sheetName val="Раздел 1.6"/>
      <sheetName val="Раздел 2.1"/>
      <sheetName val="Раздел 2.2"/>
      <sheetName val="Раздел 2.3"/>
      <sheetName val="Раздел 2.4"/>
      <sheetName val="Раздел 2.5"/>
      <sheetName val="Раздел 2.6"/>
      <sheetName val="Раздел 2.7"/>
      <sheetName val="Раздел 3.1"/>
      <sheetName val="Раздел 3.2"/>
      <sheetName val="Раздел 3.3"/>
      <sheetName val="Раздел 3.4"/>
      <sheetName val="Раздел 3.5"/>
      <sheetName val="Раздел 3.6"/>
      <sheetName val="Spravichnik"/>
      <sheetName val="Флак"/>
      <sheetName val="Rezerv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8" workbookViewId="0">
      <selection activeCell="AO21" sqref="AO21:AQ21"/>
    </sheetView>
  </sheetViews>
  <sheetFormatPr defaultColWidth="9.109375" defaultRowHeight="13.2" x14ac:dyDescent="0.25"/>
  <cols>
    <col min="1" max="87" width="1.6640625" style="17" customWidth="1"/>
    <col min="88" max="16384" width="9.109375" style="18"/>
  </cols>
  <sheetData>
    <row r="1" spans="1:87" ht="13.8" hidden="1" thickBot="1" x14ac:dyDescent="0.3"/>
    <row r="2" spans="1:87" ht="13.8" hidden="1" thickBot="1" x14ac:dyDescent="0.3"/>
    <row r="3" spans="1:87" ht="13.8" hidden="1" thickBot="1" x14ac:dyDescent="0.3"/>
    <row r="4" spans="1:87" ht="13.8" hidden="1" thickBot="1" x14ac:dyDescent="0.3"/>
    <row r="5" spans="1:87" ht="13.8" hidden="1" thickBot="1" x14ac:dyDescent="0.3"/>
    <row r="6" spans="1:87" ht="13.8" hidden="1" thickBot="1" x14ac:dyDescent="0.3"/>
    <row r="7" spans="1:87" ht="13.8" hidden="1" thickBot="1" x14ac:dyDescent="0.3"/>
    <row r="8" spans="1:87" ht="13.8" hidden="1" thickBot="1" x14ac:dyDescent="0.3"/>
    <row r="9" spans="1:87" ht="13.8" hidden="1" thickBot="1" x14ac:dyDescent="0.3"/>
    <row r="10" spans="1:87" ht="13.8" hidden="1" thickBot="1" x14ac:dyDescent="0.3"/>
    <row r="11" spans="1:87" ht="13.8" hidden="1" thickBot="1" x14ac:dyDescent="0.3"/>
    <row r="12" spans="1:87" ht="20.100000000000001" customHeight="1" thickBot="1" x14ac:dyDescent="0.3">
      <c r="A12" s="19"/>
      <c r="B12" s="20"/>
      <c r="C12" s="20"/>
      <c r="D12" s="20"/>
      <c r="E12" s="20"/>
      <c r="F12" s="20"/>
      <c r="G12" s="21"/>
      <c r="H12" s="93" t="s">
        <v>44</v>
      </c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5"/>
      <c r="BY12" s="21"/>
      <c r="BZ12" s="21"/>
      <c r="CA12" s="20"/>
      <c r="CB12" s="20"/>
      <c r="CC12" s="20"/>
      <c r="CD12" s="20"/>
      <c r="CE12" s="20"/>
      <c r="CF12" s="20"/>
      <c r="CG12" s="20"/>
      <c r="CH12" s="20"/>
      <c r="CI12" s="20"/>
    </row>
    <row r="13" spans="1:87" ht="13.8" hidden="1" thickBot="1" x14ac:dyDescent="0.3"/>
    <row r="14" spans="1:87" ht="20.100000000000001" hidden="1" customHeight="1" thickBot="1" x14ac:dyDescent="0.3">
      <c r="A14" s="20"/>
      <c r="B14" s="20"/>
      <c r="C14" s="20"/>
      <c r="D14" s="20"/>
      <c r="E14" s="20"/>
      <c r="F14" s="20"/>
      <c r="G14" s="20"/>
      <c r="H14" s="82" t="s">
        <v>45</v>
      </c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4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</row>
    <row r="15" spans="1:87" ht="15" customHeight="1" thickBot="1" x14ac:dyDescent="0.3"/>
    <row r="16" spans="1:87" ht="50.1" customHeight="1" thickBot="1" x14ac:dyDescent="0.3">
      <c r="E16" s="96" t="s">
        <v>111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8"/>
    </row>
    <row r="17" spans="1:84" ht="15" customHeight="1" thickBot="1" x14ac:dyDescent="0.3"/>
    <row r="18" spans="1:84" ht="15" customHeight="1" thickBot="1" x14ac:dyDescent="0.3">
      <c r="H18" s="82" t="s">
        <v>46</v>
      </c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4"/>
    </row>
    <row r="19" spans="1:84" ht="15" customHeight="1" thickBot="1" x14ac:dyDescent="0.3"/>
    <row r="20" spans="1:84" ht="35.1" customHeight="1" x14ac:dyDescent="0.25">
      <c r="K20" s="104" t="s">
        <v>74</v>
      </c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105"/>
    </row>
    <row r="21" spans="1:84" ht="15" customHeight="1" thickBot="1" x14ac:dyDescent="0.3">
      <c r="K21" s="106" t="s">
        <v>54</v>
      </c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8">
        <v>2024</v>
      </c>
      <c r="AP21" s="108"/>
      <c r="AQ21" s="108"/>
      <c r="AR21" s="109" t="s">
        <v>55</v>
      </c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10"/>
    </row>
    <row r="22" spans="1:84" ht="15" customHeight="1" thickBot="1" x14ac:dyDescent="0.3"/>
    <row r="23" spans="1:84" ht="14.4" thickBot="1" x14ac:dyDescent="0.3">
      <c r="A23" s="111" t="s">
        <v>47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3"/>
      <c r="AY23" s="82" t="s">
        <v>48</v>
      </c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4"/>
      <c r="BQ23" s="87" t="s">
        <v>53</v>
      </c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9"/>
      <c r="CD23" s="22"/>
      <c r="CE23" s="22"/>
      <c r="CF23" s="23"/>
    </row>
    <row r="24" spans="1:84" ht="45" customHeight="1" x14ac:dyDescent="0.25">
      <c r="A24" s="90" t="s">
        <v>109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2"/>
      <c r="AY24" s="5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100"/>
      <c r="BO24" s="63" t="s">
        <v>96</v>
      </c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25"/>
    </row>
    <row r="25" spans="1:84" ht="30" customHeight="1" x14ac:dyDescent="0.25">
      <c r="A25" s="101" t="s">
        <v>110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3"/>
      <c r="AY25" s="73" t="s">
        <v>94</v>
      </c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5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25"/>
    </row>
    <row r="26" spans="1:84" ht="24.9" customHeight="1" thickBot="1" x14ac:dyDescent="0.3">
      <c r="A26" s="70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2"/>
      <c r="AY26" s="76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8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25"/>
    </row>
    <row r="27" spans="1:84" ht="14.4" thickBot="1" x14ac:dyDescent="0.3">
      <c r="A27" s="79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1"/>
      <c r="AY27" s="54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6"/>
      <c r="BP27" s="24"/>
      <c r="BQ27" s="24"/>
      <c r="BR27" s="24"/>
      <c r="BS27" s="82" t="s">
        <v>95</v>
      </c>
      <c r="BT27" s="83"/>
      <c r="BU27" s="83"/>
      <c r="BV27" s="83"/>
      <c r="BW27" s="83"/>
      <c r="BX27" s="83"/>
      <c r="BY27" s="83"/>
      <c r="BZ27" s="83"/>
      <c r="CA27" s="84"/>
      <c r="CB27" s="24"/>
      <c r="CC27" s="24"/>
      <c r="CD27" s="24"/>
      <c r="CE27" s="25"/>
      <c r="CF27" s="25"/>
    </row>
    <row r="28" spans="1:84" ht="20.100000000000001" customHeight="1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0"/>
      <c r="BL28" s="27"/>
      <c r="BM28" s="25"/>
      <c r="BN28" s="25"/>
      <c r="BO28" s="25"/>
      <c r="BP28" s="25"/>
      <c r="BQ28" s="26"/>
      <c r="BR28" s="26"/>
      <c r="BS28" s="26"/>
      <c r="BT28" s="26"/>
      <c r="BU28" s="26"/>
      <c r="BV28" s="26"/>
      <c r="BW28" s="26"/>
      <c r="BX28" s="26"/>
      <c r="BY28" s="26"/>
      <c r="BZ28" s="25"/>
      <c r="CA28" s="25"/>
      <c r="CB28" s="25"/>
      <c r="CC28" s="25"/>
      <c r="CD28" s="27"/>
    </row>
    <row r="29" spans="1:84" ht="30" customHeight="1" x14ac:dyDescent="0.25">
      <c r="A29" s="47" t="s">
        <v>49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9"/>
    </row>
    <row r="30" spans="1:84" ht="30" customHeight="1" thickBot="1" x14ac:dyDescent="0.3">
      <c r="A30" s="47" t="s">
        <v>50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9"/>
      <c r="R30" s="49"/>
      <c r="S30" s="49"/>
      <c r="T30" s="49"/>
      <c r="U30" s="49"/>
      <c r="V30" s="49"/>
      <c r="W30" s="49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1"/>
    </row>
    <row r="31" spans="1:84" ht="13.8" thickBot="1" x14ac:dyDescent="0.3">
      <c r="A31" s="52" t="s">
        <v>51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4"/>
      <c r="Q31" s="56" t="s">
        <v>3</v>
      </c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8"/>
    </row>
    <row r="32" spans="1:84" x14ac:dyDescent="0.2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2" t="s">
        <v>52</v>
      </c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9" t="s">
        <v>85</v>
      </c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1"/>
      <c r="AY32" s="53" t="s">
        <v>86</v>
      </c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 t="s">
        <v>87</v>
      </c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</row>
    <row r="33" spans="1:84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62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4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</row>
    <row r="34" spans="1:84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62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4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</row>
    <row r="35" spans="1:84" x14ac:dyDescent="0.2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62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4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</row>
    <row r="36" spans="1:84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65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7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</row>
    <row r="37" spans="1:84" ht="13.8" thickBot="1" x14ac:dyDescent="0.3">
      <c r="A37" s="40">
        <v>1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>
        <v>2</v>
      </c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>
        <v>3</v>
      </c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>
        <v>4</v>
      </c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>
        <v>5</v>
      </c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</row>
    <row r="38" spans="1:84" ht="13.8" thickBot="1" x14ac:dyDescent="0.3">
      <c r="A38" s="41">
        <v>609564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3"/>
      <c r="Q38" s="44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6"/>
      <c r="AH38" s="44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6"/>
      <c r="AY38" s="44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6"/>
      <c r="BP38" s="44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6"/>
    </row>
  </sheetData>
  <sheetProtection password="DA49" sheet="1" objects="1" scenarios="1" selectLockedCells="1"/>
  <mergeCells count="41">
    <mergeCell ref="AY23:BM23"/>
    <mergeCell ref="BQ23:CC23"/>
    <mergeCell ref="A24:AX24"/>
    <mergeCell ref="H12:BX12"/>
    <mergeCell ref="H14:BX14"/>
    <mergeCell ref="E16:CA16"/>
    <mergeCell ref="H18:BX18"/>
    <mergeCell ref="AY24:BM24"/>
    <mergeCell ref="BO24:CE26"/>
    <mergeCell ref="A25:AX25"/>
    <mergeCell ref="K20:BU20"/>
    <mergeCell ref="K21:AN21"/>
    <mergeCell ref="AO21:AQ21"/>
    <mergeCell ref="AR21:BU21"/>
    <mergeCell ref="A23:AX23"/>
    <mergeCell ref="A29:W29"/>
    <mergeCell ref="X29:CF29"/>
    <mergeCell ref="A26:AX26"/>
    <mergeCell ref="AY25:BM25"/>
    <mergeCell ref="AY26:BM26"/>
    <mergeCell ref="A27:AX27"/>
    <mergeCell ref="BS27:CA27"/>
    <mergeCell ref="AY27:BM27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showGridLines="0" topLeftCell="A15" zoomScale="75" zoomScaleNormal="75" workbookViewId="0">
      <selection activeCell="Q21" sqref="Q21"/>
    </sheetView>
  </sheetViews>
  <sheetFormatPr defaultColWidth="9.109375" defaultRowHeight="13.2" x14ac:dyDescent="0.25"/>
  <cols>
    <col min="1" max="1" width="56.33203125" style="34" bestFit="1" customWidth="1"/>
    <col min="2" max="14" width="2.44140625" style="34" hidden="1" customWidth="1"/>
    <col min="15" max="15" width="6.44140625" style="34" bestFit="1" customWidth="1"/>
    <col min="16" max="18" width="14.6640625" style="34" customWidth="1"/>
    <col min="19" max="16384" width="9.109375" style="34"/>
  </cols>
  <sheetData>
    <row r="1" spans="1:18" hidden="1" x14ac:dyDescent="0.25"/>
    <row r="2" spans="1:18" hidden="1" x14ac:dyDescent="0.25"/>
    <row r="3" spans="1:18" hidden="1" x14ac:dyDescent="0.25"/>
    <row r="4" spans="1:18" hidden="1" x14ac:dyDescent="0.25"/>
    <row r="5" spans="1:18" hidden="1" x14ac:dyDescent="0.25"/>
    <row r="6" spans="1:18" hidden="1" x14ac:dyDescent="0.25"/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hidden="1" x14ac:dyDescent="0.25"/>
    <row r="13" spans="1:18" hidden="1" x14ac:dyDescent="0.25"/>
    <row r="14" spans="1:18" hidden="1" x14ac:dyDescent="0.25"/>
    <row r="15" spans="1:18" ht="20.100000000000001" customHeight="1" x14ac:dyDescent="0.25">
      <c r="A15" s="116" t="s">
        <v>9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</row>
    <row r="16" spans="1:18" ht="20.100000000000001" customHeight="1" x14ac:dyDescent="0.25">
      <c r="A16" s="116" t="s">
        <v>10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</row>
    <row r="17" spans="1:18" x14ac:dyDescent="0.25">
      <c r="A17" s="117" t="s">
        <v>11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</row>
    <row r="18" spans="1:18" ht="20.100000000000001" customHeight="1" x14ac:dyDescent="0.25">
      <c r="A18" s="114" t="s">
        <v>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114" t="s">
        <v>1</v>
      </c>
      <c r="P18" s="114" t="s">
        <v>75</v>
      </c>
      <c r="Q18" s="119" t="s">
        <v>4</v>
      </c>
      <c r="R18" s="120"/>
    </row>
    <row r="19" spans="1:18" ht="20.100000000000001" customHeight="1" x14ac:dyDescent="0.25">
      <c r="A19" s="114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114"/>
      <c r="P19" s="114"/>
      <c r="Q19" s="35" t="s">
        <v>113</v>
      </c>
      <c r="R19" s="33" t="s">
        <v>5</v>
      </c>
    </row>
    <row r="20" spans="1:18" x14ac:dyDescent="0.25">
      <c r="A20" s="33">
        <v>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>
        <v>2</v>
      </c>
      <c r="P20" s="33">
        <v>3</v>
      </c>
      <c r="Q20" s="33">
        <v>4</v>
      </c>
      <c r="R20" s="33">
        <v>5</v>
      </c>
    </row>
    <row r="21" spans="1:18" ht="26.4" x14ac:dyDescent="0.3">
      <c r="A21" s="36" t="s">
        <v>56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9">
        <v>1</v>
      </c>
      <c r="P21" s="16">
        <f>P22+P26+P27+P28+P29</f>
        <v>34708.299999999996</v>
      </c>
      <c r="Q21" s="16">
        <f>Q22+Q26+Q27+Q28+Q29</f>
        <v>18483.2</v>
      </c>
      <c r="R21" s="16">
        <f>R22+R26+R27+R28+R29</f>
        <v>16225.099999999999</v>
      </c>
    </row>
    <row r="22" spans="1:18" ht="39.6" x14ac:dyDescent="0.3">
      <c r="A22" s="10" t="s">
        <v>57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9">
        <v>2</v>
      </c>
      <c r="P22" s="16">
        <f>P23+P24+++P25</f>
        <v>34295.799999999996</v>
      </c>
      <c r="Q22" s="16">
        <f>Q23+Q24+Q25</f>
        <v>18483.2</v>
      </c>
      <c r="R22" s="16">
        <f>R23+R24+R25</f>
        <v>15812.599999999999</v>
      </c>
    </row>
    <row r="23" spans="1:18" ht="26.4" x14ac:dyDescent="0.3">
      <c r="A23" s="10" t="s">
        <v>58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">
        <v>3</v>
      </c>
      <c r="P23" s="16">
        <f>2336+167.8+249.3</f>
        <v>2753.1000000000004</v>
      </c>
      <c r="Q23" s="16">
        <f>2336+249.3</f>
        <v>2585.3000000000002</v>
      </c>
      <c r="R23" s="16">
        <f>P23-Q23</f>
        <v>167.80000000000018</v>
      </c>
    </row>
    <row r="24" spans="1:18" ht="15.6" x14ac:dyDescent="0.3">
      <c r="A24" s="10" t="s">
        <v>59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9">
        <v>4</v>
      </c>
      <c r="P24" s="16">
        <f>21030.5+97.9+30+68.5+13.1+7.3+34.3</f>
        <v>21281.599999999999</v>
      </c>
      <c r="Q24" s="16">
        <f>15884.8+13.1</f>
        <v>15897.9</v>
      </c>
      <c r="R24" s="16">
        <f>P24-Q24</f>
        <v>5383.6999999999989</v>
      </c>
    </row>
    <row r="25" spans="1:18" ht="15.6" x14ac:dyDescent="0.3">
      <c r="A25" s="10" t="s">
        <v>60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9">
        <v>5</v>
      </c>
      <c r="P25" s="16">
        <f>10260.8+0.1+0.2</f>
        <v>10261.1</v>
      </c>
      <c r="Q25" s="16"/>
      <c r="R25" s="16">
        <f>P25</f>
        <v>10261.1</v>
      </c>
    </row>
    <row r="26" spans="1:18" ht="15.6" x14ac:dyDescent="0.3">
      <c r="A26" s="10" t="s">
        <v>61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9">
        <v>6</v>
      </c>
      <c r="P26" s="16">
        <f t="shared" ref="P26:P29" si="0">Q26+R26</f>
        <v>0</v>
      </c>
      <c r="Q26" s="16"/>
      <c r="R26" s="16"/>
    </row>
    <row r="27" spans="1:18" ht="15.6" x14ac:dyDescent="0.3">
      <c r="A27" s="10" t="s">
        <v>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>
        <v>7</v>
      </c>
      <c r="P27" s="16">
        <f>Q27+R27</f>
        <v>0</v>
      </c>
      <c r="Q27" s="16"/>
      <c r="R27" s="16"/>
    </row>
    <row r="28" spans="1:18" ht="15.6" x14ac:dyDescent="0.3">
      <c r="A28" s="10" t="s">
        <v>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9">
        <v>8</v>
      </c>
      <c r="P28" s="16">
        <v>412.5</v>
      </c>
      <c r="Q28" s="16"/>
      <c r="R28" s="16">
        <f>P28</f>
        <v>412.5</v>
      </c>
    </row>
    <row r="29" spans="1:18" ht="15.6" x14ac:dyDescent="0.3">
      <c r="A29" s="10" t="s">
        <v>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9">
        <v>9</v>
      </c>
      <c r="P29" s="16">
        <f t="shared" si="0"/>
        <v>0</v>
      </c>
      <c r="Q29" s="16"/>
      <c r="R29" s="16"/>
    </row>
    <row r="30" spans="1:18" ht="50.1" customHeight="1" x14ac:dyDescent="0.3">
      <c r="A30" s="38" t="s">
        <v>62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13">
        <v>10</v>
      </c>
      <c r="P30" s="15">
        <v>309</v>
      </c>
    </row>
    <row r="31" spans="1:18" ht="15.6" x14ac:dyDescent="0.3">
      <c r="A31" s="39" t="s">
        <v>63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13">
        <v>11</v>
      </c>
      <c r="P31" s="15">
        <v>517.79999999999995</v>
      </c>
    </row>
    <row r="32" spans="1:18" ht="50.1" customHeight="1" x14ac:dyDescent="0.3">
      <c r="A32" s="12" t="s">
        <v>88</v>
      </c>
      <c r="O32" s="13">
        <v>12</v>
      </c>
      <c r="P32" s="4">
        <v>0</v>
      </c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showGridLines="0" topLeftCell="A22" zoomScale="90" zoomScaleNormal="90" workbookViewId="0">
      <selection activeCell="P23" sqref="P23"/>
    </sheetView>
  </sheetViews>
  <sheetFormatPr defaultColWidth="9.109375" defaultRowHeight="13.2" x14ac:dyDescent="0.25"/>
  <cols>
    <col min="1" max="1" width="65.88671875" style="34" customWidth="1"/>
    <col min="2" max="14" width="2.88671875" style="34" hidden="1" customWidth="1"/>
    <col min="15" max="15" width="6.44140625" style="34" bestFit="1" customWidth="1"/>
    <col min="16" max="18" width="18.6640625" style="34" customWidth="1"/>
    <col min="19" max="16384" width="9.109375" style="34"/>
  </cols>
  <sheetData>
    <row r="1" spans="1:18" hidden="1" x14ac:dyDescent="0.25"/>
    <row r="2" spans="1:18" hidden="1" x14ac:dyDescent="0.25"/>
    <row r="3" spans="1:18" hidden="1" x14ac:dyDescent="0.25"/>
    <row r="4" spans="1:18" hidden="1" x14ac:dyDescent="0.25"/>
    <row r="5" spans="1:18" hidden="1" x14ac:dyDescent="0.25"/>
    <row r="6" spans="1:18" hidden="1" x14ac:dyDescent="0.25"/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hidden="1" x14ac:dyDescent="0.25"/>
    <row r="13" spans="1:18" hidden="1" x14ac:dyDescent="0.25"/>
    <row r="14" spans="1:18" hidden="1" x14ac:dyDescent="0.25"/>
    <row r="15" spans="1:18" hidden="1" x14ac:dyDescent="0.25"/>
    <row r="16" spans="1:18" ht="20.100000000000001" customHeight="1" x14ac:dyDescent="0.25">
      <c r="A16" s="116" t="s">
        <v>22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</row>
    <row r="17" spans="1:18" x14ac:dyDescent="0.25">
      <c r="A17" s="117" t="s">
        <v>11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</row>
    <row r="18" spans="1:18" ht="20.100000000000001" customHeight="1" x14ac:dyDescent="0.25">
      <c r="A18" s="114" t="s">
        <v>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114" t="s">
        <v>1</v>
      </c>
      <c r="P18" s="114" t="s">
        <v>2</v>
      </c>
      <c r="Q18" s="114" t="s">
        <v>20</v>
      </c>
      <c r="R18" s="114"/>
    </row>
    <row r="19" spans="1:18" ht="79.2" x14ac:dyDescent="0.25">
      <c r="A19" s="114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114"/>
      <c r="P19" s="114"/>
      <c r="Q19" s="33" t="s">
        <v>80</v>
      </c>
      <c r="R19" s="33" t="s">
        <v>81</v>
      </c>
    </row>
    <row r="20" spans="1:18" x14ac:dyDescent="0.25">
      <c r="A20" s="37">
        <v>1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>
        <v>2</v>
      </c>
      <c r="P20" s="37">
        <v>3</v>
      </c>
      <c r="Q20" s="37">
        <v>4</v>
      </c>
      <c r="R20" s="37">
        <v>5</v>
      </c>
    </row>
    <row r="21" spans="1:18" ht="15.6" x14ac:dyDescent="0.25">
      <c r="A21" s="36" t="s">
        <v>12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9">
        <v>1</v>
      </c>
      <c r="P21" s="14">
        <f>P22+P26+P33+P34</f>
        <v>31546.199999999997</v>
      </c>
      <c r="Q21" s="14">
        <f t="shared" ref="Q21:R21" si="0">Q22+Q26+Q33+Q34</f>
        <v>31546.199999999997</v>
      </c>
      <c r="R21" s="14">
        <f t="shared" si="0"/>
        <v>28917.799999999996</v>
      </c>
    </row>
    <row r="22" spans="1:18" ht="26.4" x14ac:dyDescent="0.25">
      <c r="A22" s="36" t="s">
        <v>13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9">
        <v>2</v>
      </c>
      <c r="P22" s="14">
        <f>P23+P24+P25</f>
        <v>27828</v>
      </c>
      <c r="Q22" s="14">
        <f t="shared" ref="Q22:R22" si="1">Q23+Q24+Q25</f>
        <v>27828</v>
      </c>
      <c r="R22" s="14">
        <f t="shared" si="1"/>
        <v>25229.599999999999</v>
      </c>
    </row>
    <row r="23" spans="1:18" ht="15.6" x14ac:dyDescent="0.25">
      <c r="A23" s="10" t="s">
        <v>15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">
        <v>3</v>
      </c>
      <c r="P23" s="14">
        <f>Q23</f>
        <v>21362.1</v>
      </c>
      <c r="Q23" s="14">
        <v>21362.1</v>
      </c>
      <c r="R23" s="14">
        <f>Q23-1995.7</f>
        <v>19366.399999999998</v>
      </c>
    </row>
    <row r="24" spans="1:18" ht="15.6" x14ac:dyDescent="0.25">
      <c r="A24" s="10" t="s">
        <v>16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9">
        <v>4</v>
      </c>
      <c r="P24" s="14">
        <f t="shared" ref="P24:P25" si="2">Q24</f>
        <v>42.7</v>
      </c>
      <c r="Q24" s="14">
        <v>42.7</v>
      </c>
      <c r="R24" s="14">
        <f t="shared" ref="Q24:R38" si="3">Q24</f>
        <v>42.7</v>
      </c>
    </row>
    <row r="25" spans="1:18" ht="15.6" x14ac:dyDescent="0.25">
      <c r="A25" s="10" t="s">
        <v>17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9">
        <v>5</v>
      </c>
      <c r="P25" s="14">
        <f t="shared" si="2"/>
        <v>6423.2</v>
      </c>
      <c r="Q25" s="14">
        <f>6423.2</f>
        <v>6423.2</v>
      </c>
      <c r="R25" s="14">
        <f>Q25-602.7</f>
        <v>5820.5</v>
      </c>
    </row>
    <row r="26" spans="1:18" ht="15.6" x14ac:dyDescent="0.25">
      <c r="A26" s="36" t="s">
        <v>14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9">
        <v>6</v>
      </c>
      <c r="P26" s="14">
        <f>P27+P28+P29+P30+P31+P32</f>
        <v>3592.7999999999997</v>
      </c>
      <c r="Q26" s="14">
        <f t="shared" ref="Q26:R26" si="4">Q27+Q28+Q29+Q30+Q31+Q32</f>
        <v>3592.7999999999997</v>
      </c>
      <c r="R26" s="14">
        <f t="shared" si="4"/>
        <v>3562.7999999999997</v>
      </c>
    </row>
    <row r="27" spans="1:18" ht="26.4" x14ac:dyDescent="0.25">
      <c r="A27" s="10" t="s">
        <v>64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>
        <v>7</v>
      </c>
      <c r="P27" s="14">
        <f>Q27</f>
        <v>8.9</v>
      </c>
      <c r="Q27" s="14">
        <v>8.9</v>
      </c>
      <c r="R27" s="14">
        <f t="shared" si="3"/>
        <v>8.9</v>
      </c>
    </row>
    <row r="28" spans="1:18" ht="15.6" x14ac:dyDescent="0.25">
      <c r="A28" s="10" t="s">
        <v>65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9">
        <v>8</v>
      </c>
      <c r="P28" s="14">
        <f t="shared" ref="P28:P32" si="5">Q28</f>
        <v>0</v>
      </c>
      <c r="Q28" s="14">
        <v>0</v>
      </c>
      <c r="R28" s="14">
        <f>Q28</f>
        <v>0</v>
      </c>
    </row>
    <row r="29" spans="1:18" ht="15.6" x14ac:dyDescent="0.25">
      <c r="A29" s="10" t="s">
        <v>66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9">
        <v>9</v>
      </c>
      <c r="P29" s="14">
        <f t="shared" si="5"/>
        <v>3046.5</v>
      </c>
      <c r="Q29" s="14">
        <v>3046.5</v>
      </c>
      <c r="R29" s="14">
        <f t="shared" si="3"/>
        <v>3046.5</v>
      </c>
    </row>
    <row r="30" spans="1:18" ht="15.6" x14ac:dyDescent="0.25">
      <c r="A30" s="10" t="s">
        <v>67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7">
        <v>10</v>
      </c>
      <c r="P30" s="14">
        <f t="shared" si="5"/>
        <v>0</v>
      </c>
      <c r="Q30" s="14">
        <v>0</v>
      </c>
      <c r="R30" s="14">
        <f t="shared" si="3"/>
        <v>0</v>
      </c>
    </row>
    <row r="31" spans="1:18" ht="15.6" x14ac:dyDescent="0.25">
      <c r="A31" s="10" t="s">
        <v>68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37">
        <v>11</v>
      </c>
      <c r="P31" s="14">
        <f t="shared" si="5"/>
        <v>146.69999999999999</v>
      </c>
      <c r="Q31" s="14">
        <f>146.7</f>
        <v>146.69999999999999</v>
      </c>
      <c r="R31" s="14">
        <f>Q31-30</f>
        <v>116.69999999999999</v>
      </c>
    </row>
    <row r="32" spans="1:18" ht="15.6" x14ac:dyDescent="0.25">
      <c r="A32" s="10" t="s">
        <v>69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37">
        <v>12</v>
      </c>
      <c r="P32" s="14">
        <f t="shared" si="5"/>
        <v>390.7</v>
      </c>
      <c r="Q32" s="14">
        <f>381.9+8.8</f>
        <v>390.7</v>
      </c>
      <c r="R32" s="14">
        <f t="shared" si="3"/>
        <v>390.7</v>
      </c>
    </row>
    <row r="33" spans="1:18" ht="15.6" x14ac:dyDescent="0.25">
      <c r="A33" s="36" t="s">
        <v>18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7">
        <v>13</v>
      </c>
      <c r="P33" s="14">
        <f>Q33</f>
        <v>92.6</v>
      </c>
      <c r="Q33" s="14">
        <v>92.6</v>
      </c>
      <c r="R33" s="14">
        <f t="shared" si="3"/>
        <v>92.6</v>
      </c>
    </row>
    <row r="34" spans="1:18" ht="15.6" x14ac:dyDescent="0.25">
      <c r="A34" s="36" t="s">
        <v>19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7">
        <v>14</v>
      </c>
      <c r="P34" s="14">
        <f>Q34</f>
        <v>32.800000000000004</v>
      </c>
      <c r="Q34" s="14">
        <f>31.1+1.7</f>
        <v>32.800000000000004</v>
      </c>
      <c r="R34" s="14">
        <f t="shared" si="3"/>
        <v>32.800000000000004</v>
      </c>
    </row>
    <row r="35" spans="1:18" ht="15.6" x14ac:dyDescent="0.25">
      <c r="A35" s="36" t="s">
        <v>21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7">
        <v>15</v>
      </c>
      <c r="P35" s="14">
        <f>P36+P37+P38+P39</f>
        <v>2953.3</v>
      </c>
      <c r="Q35" s="14">
        <f t="shared" si="3"/>
        <v>2953.3</v>
      </c>
      <c r="R35" s="14">
        <f>R39</f>
        <v>2080.0000000000005</v>
      </c>
    </row>
    <row r="36" spans="1:18" ht="26.4" x14ac:dyDescent="0.25">
      <c r="A36" s="36" t="s">
        <v>76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7">
        <v>16</v>
      </c>
      <c r="P36" s="14">
        <f>Q36</f>
        <v>636.1</v>
      </c>
      <c r="Q36" s="14">
        <v>636.1</v>
      </c>
      <c r="R36" s="14">
        <f>Q36-618.1</f>
        <v>18</v>
      </c>
    </row>
    <row r="37" spans="1:18" ht="15.6" x14ac:dyDescent="0.25">
      <c r="A37" s="36" t="s">
        <v>77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>
        <v>17</v>
      </c>
      <c r="P37" s="14"/>
      <c r="Q37" s="14">
        <f t="shared" si="3"/>
        <v>0</v>
      </c>
      <c r="R37" s="14"/>
    </row>
    <row r="38" spans="1:18" ht="15.6" x14ac:dyDescent="0.25">
      <c r="A38" s="36" t="s">
        <v>78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>
        <v>18</v>
      </c>
      <c r="P38" s="14"/>
      <c r="Q38" s="14">
        <f t="shared" si="3"/>
        <v>0</v>
      </c>
      <c r="R38" s="14"/>
    </row>
    <row r="39" spans="1:18" ht="15.6" x14ac:dyDescent="0.25">
      <c r="A39" s="36" t="s">
        <v>79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>
        <v>19</v>
      </c>
      <c r="P39" s="14">
        <f>Q39</f>
        <v>2317.2000000000003</v>
      </c>
      <c r="Q39" s="14">
        <f>2015.4+301.8</f>
        <v>2317.2000000000003</v>
      </c>
      <c r="R39" s="14">
        <f>Q39-237.2</f>
        <v>2080.0000000000005</v>
      </c>
    </row>
    <row r="40" spans="1:18" ht="35.1" customHeight="1" x14ac:dyDescent="0.3">
      <c r="A40" s="12" t="s">
        <v>89</v>
      </c>
      <c r="O40" s="13">
        <v>20</v>
      </c>
      <c r="P40" s="4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T26" sqref="T26"/>
    </sheetView>
  </sheetViews>
  <sheetFormatPr defaultColWidth="9.109375" defaultRowHeight="13.2" x14ac:dyDescent="0.25"/>
  <cols>
    <col min="1" max="1" width="48.44140625" style="6" bestFit="1" customWidth="1"/>
    <col min="2" max="14" width="2.33203125" style="6" hidden="1" customWidth="1"/>
    <col min="15" max="15" width="6.44140625" style="6" bestFit="1" customWidth="1"/>
    <col min="16" max="26" width="13.6640625" style="6" customWidth="1"/>
    <col min="27" max="16384" width="9.109375" style="6"/>
  </cols>
  <sheetData>
    <row r="1" spans="1:26" hidden="1" x14ac:dyDescent="0.25"/>
    <row r="2" spans="1:26" hidden="1" x14ac:dyDescent="0.25"/>
    <row r="3" spans="1:26" hidden="1" x14ac:dyDescent="0.25"/>
    <row r="4" spans="1:26" hidden="1" x14ac:dyDescent="0.25"/>
    <row r="5" spans="1:26" hidden="1" x14ac:dyDescent="0.25"/>
    <row r="6" spans="1:26" hidden="1" x14ac:dyDescent="0.25"/>
    <row r="7" spans="1:26" hidden="1" x14ac:dyDescent="0.25"/>
    <row r="8" spans="1:26" hidden="1" x14ac:dyDescent="0.25"/>
    <row r="9" spans="1:26" hidden="1" x14ac:dyDescent="0.25"/>
    <row r="10" spans="1:26" hidden="1" x14ac:dyDescent="0.25"/>
    <row r="11" spans="1:26" hidden="1" x14ac:dyDescent="0.25"/>
    <row r="12" spans="1:26" hidden="1" x14ac:dyDescent="0.25"/>
    <row r="13" spans="1:26" hidden="1" x14ac:dyDescent="0.25"/>
    <row r="14" spans="1:26" hidden="1" x14ac:dyDescent="0.25"/>
    <row r="15" spans="1:26" ht="20.100000000000001" customHeight="1" x14ac:dyDescent="0.25">
      <c r="A15" s="116" t="s">
        <v>41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</row>
    <row r="16" spans="1:26" x14ac:dyDescent="0.25">
      <c r="A16" s="117" t="s">
        <v>84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</row>
    <row r="17" spans="1:26" ht="30" customHeight="1" x14ac:dyDescent="0.25">
      <c r="A17" s="114" t="s">
        <v>0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114" t="s">
        <v>1</v>
      </c>
      <c r="P17" s="114" t="s">
        <v>23</v>
      </c>
      <c r="Q17" s="114"/>
      <c r="R17" s="114" t="s">
        <v>24</v>
      </c>
      <c r="S17" s="114"/>
      <c r="T17" s="114"/>
      <c r="U17" s="114" t="s">
        <v>25</v>
      </c>
      <c r="V17" s="114"/>
      <c r="W17" s="114"/>
      <c r="X17" s="114"/>
      <c r="Y17" s="114"/>
      <c r="Z17" s="114"/>
    </row>
    <row r="18" spans="1:26" ht="30" customHeight="1" x14ac:dyDescent="0.25">
      <c r="A18" s="114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114"/>
      <c r="P18" s="114" t="s">
        <v>92</v>
      </c>
      <c r="Q18" s="114" t="s">
        <v>91</v>
      </c>
      <c r="R18" s="114" t="s">
        <v>43</v>
      </c>
      <c r="S18" s="114"/>
      <c r="T18" s="114" t="s">
        <v>90</v>
      </c>
      <c r="U18" s="114" t="s">
        <v>42</v>
      </c>
      <c r="V18" s="114"/>
      <c r="W18" s="114"/>
      <c r="X18" s="114" t="s">
        <v>26</v>
      </c>
      <c r="Y18" s="114"/>
      <c r="Z18" s="114"/>
    </row>
    <row r="19" spans="1:26" ht="54.9" customHeight="1" x14ac:dyDescent="0.25">
      <c r="A19" s="114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114"/>
      <c r="P19" s="114"/>
      <c r="Q19" s="114"/>
      <c r="R19" s="7" t="s">
        <v>27</v>
      </c>
      <c r="S19" s="7" t="s">
        <v>31</v>
      </c>
      <c r="T19" s="114"/>
      <c r="U19" s="7" t="s">
        <v>28</v>
      </c>
      <c r="V19" s="7" t="s">
        <v>32</v>
      </c>
      <c r="W19" s="7" t="s">
        <v>29</v>
      </c>
      <c r="X19" s="7" t="s">
        <v>28</v>
      </c>
      <c r="Y19" s="7" t="s">
        <v>30</v>
      </c>
      <c r="Z19" s="7" t="s">
        <v>29</v>
      </c>
    </row>
    <row r="20" spans="1:26" x14ac:dyDescent="0.25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  <c r="S20" s="11">
        <v>6</v>
      </c>
      <c r="T20" s="11">
        <v>7</v>
      </c>
      <c r="U20" s="11">
        <v>8</v>
      </c>
      <c r="V20" s="11">
        <v>9</v>
      </c>
      <c r="W20" s="11">
        <v>10</v>
      </c>
      <c r="X20" s="11">
        <v>11</v>
      </c>
      <c r="Y20" s="11">
        <v>12</v>
      </c>
      <c r="Z20" s="11">
        <v>13</v>
      </c>
    </row>
    <row r="21" spans="1:26" ht="15.6" x14ac:dyDescent="0.25">
      <c r="A21" s="8" t="s">
        <v>83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>
        <v>1</v>
      </c>
      <c r="P21" s="14">
        <f>P22+P24+P27+P28</f>
        <v>26.900000000000002</v>
      </c>
      <c r="Q21" s="14">
        <f>Q24</f>
        <v>1.1000000000000001</v>
      </c>
      <c r="R21" s="14">
        <f>R22+R24+R28+R27</f>
        <v>20927.599999999999</v>
      </c>
      <c r="S21" s="14">
        <f>S22+S24</f>
        <v>915.5</v>
      </c>
      <c r="T21" s="14">
        <f>T24</f>
        <v>434.5</v>
      </c>
      <c r="U21" s="14">
        <f t="shared" ref="U21:U28" si="0">R21</f>
        <v>20927.599999999999</v>
      </c>
      <c r="V21" s="14"/>
      <c r="W21" s="14"/>
      <c r="X21" s="14">
        <f>X24</f>
        <v>434.5</v>
      </c>
      <c r="Y21" s="14"/>
      <c r="Z21" s="14"/>
    </row>
    <row r="22" spans="1:26" ht="26.4" x14ac:dyDescent="0.25">
      <c r="A22" s="8" t="s">
        <v>33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>
        <v>2</v>
      </c>
      <c r="P22" s="14">
        <f>P23</f>
        <v>3</v>
      </c>
      <c r="Q22" s="14"/>
      <c r="R22" s="14">
        <f>R23</f>
        <v>2955.6</v>
      </c>
      <c r="S22" s="14">
        <f>S23</f>
        <v>915.5</v>
      </c>
      <c r="T22" s="14"/>
      <c r="U22" s="14">
        <f t="shared" si="0"/>
        <v>2955.6</v>
      </c>
      <c r="V22" s="14"/>
      <c r="W22" s="14"/>
      <c r="X22" s="14"/>
      <c r="Y22" s="14"/>
      <c r="Z22" s="14"/>
    </row>
    <row r="23" spans="1:26" ht="15.6" x14ac:dyDescent="0.25">
      <c r="A23" s="10" t="s">
        <v>34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">
        <v>3</v>
      </c>
      <c r="P23" s="14">
        <v>3</v>
      </c>
      <c r="Q23" s="14"/>
      <c r="R23" s="14">
        <v>2955.6</v>
      </c>
      <c r="S23" s="14">
        <v>915.5</v>
      </c>
      <c r="T23" s="14"/>
      <c r="U23" s="14">
        <f t="shared" si="0"/>
        <v>2955.6</v>
      </c>
      <c r="V23" s="14"/>
      <c r="W23" s="14"/>
      <c r="X23" s="14"/>
      <c r="Y23" s="14"/>
      <c r="Z23" s="14"/>
    </row>
    <row r="24" spans="1:26" ht="15.6" x14ac:dyDescent="0.25">
      <c r="A24" s="8" t="s">
        <v>35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>
        <v>4</v>
      </c>
      <c r="P24" s="14">
        <f>P25+P26</f>
        <v>13.1</v>
      </c>
      <c r="Q24" s="14">
        <f t="shared" ref="Q24:X24" si="1">Q25+Q26</f>
        <v>1.1000000000000001</v>
      </c>
      <c r="R24" s="14">
        <f t="shared" si="1"/>
        <v>12664.2</v>
      </c>
      <c r="S24" s="14">
        <f t="shared" si="1"/>
        <v>0</v>
      </c>
      <c r="T24" s="14">
        <f t="shared" si="1"/>
        <v>434.5</v>
      </c>
      <c r="U24" s="14">
        <f t="shared" si="1"/>
        <v>12664.2</v>
      </c>
      <c r="V24" s="14">
        <f t="shared" si="1"/>
        <v>0</v>
      </c>
      <c r="W24" s="14">
        <f t="shared" si="1"/>
        <v>0</v>
      </c>
      <c r="X24" s="14">
        <f t="shared" si="1"/>
        <v>434.5</v>
      </c>
      <c r="Y24" s="14"/>
      <c r="Z24" s="14"/>
    </row>
    <row r="25" spans="1:26" ht="26.4" x14ac:dyDescent="0.25">
      <c r="A25" s="10" t="s">
        <v>36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9">
        <v>5</v>
      </c>
      <c r="P25" s="14">
        <v>12.7</v>
      </c>
      <c r="Q25" s="14">
        <v>1.1000000000000001</v>
      </c>
      <c r="R25" s="14">
        <v>12462.6</v>
      </c>
      <c r="S25" s="14">
        <v>0</v>
      </c>
      <c r="T25" s="14">
        <v>434.5</v>
      </c>
      <c r="U25" s="14">
        <f t="shared" si="0"/>
        <v>12462.6</v>
      </c>
      <c r="V25" s="14"/>
      <c r="W25" s="14"/>
      <c r="X25" s="14">
        <f>T25</f>
        <v>434.5</v>
      </c>
      <c r="Y25" s="14"/>
      <c r="Z25" s="14"/>
    </row>
    <row r="26" spans="1:26" ht="15.6" x14ac:dyDescent="0.25">
      <c r="A26" s="10" t="s">
        <v>82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9">
        <v>6</v>
      </c>
      <c r="P26" s="14">
        <v>0.4</v>
      </c>
      <c r="Q26" s="14"/>
      <c r="R26" s="14">
        <v>201.6</v>
      </c>
      <c r="S26" s="14"/>
      <c r="T26" s="14"/>
      <c r="U26" s="14">
        <f t="shared" si="0"/>
        <v>201.6</v>
      </c>
      <c r="V26" s="14"/>
      <c r="W26" s="14"/>
      <c r="X26" s="14"/>
      <c r="Y26" s="14"/>
      <c r="Z26" s="14"/>
    </row>
    <row r="27" spans="1:26" ht="15.6" x14ac:dyDescent="0.25">
      <c r="A27" s="8" t="s">
        <v>70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>
        <v>7</v>
      </c>
      <c r="P27" s="14">
        <v>1</v>
      </c>
      <c r="Q27" s="14"/>
      <c r="R27" s="14">
        <v>369.5</v>
      </c>
      <c r="S27" s="14"/>
      <c r="T27" s="14"/>
      <c r="U27" s="14">
        <f t="shared" si="0"/>
        <v>369.5</v>
      </c>
      <c r="V27" s="14"/>
      <c r="W27" s="14"/>
      <c r="X27" s="14"/>
      <c r="Y27" s="14"/>
      <c r="Z27" s="14"/>
    </row>
    <row r="28" spans="1:26" ht="15.6" x14ac:dyDescent="0.25">
      <c r="A28" s="8" t="s">
        <v>71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>
        <v>8</v>
      </c>
      <c r="P28" s="14">
        <v>9.8000000000000007</v>
      </c>
      <c r="Q28" s="14"/>
      <c r="R28" s="14">
        <f>5087.4-149.1</f>
        <v>4938.2999999999993</v>
      </c>
      <c r="S28" s="14"/>
      <c r="T28" s="14"/>
      <c r="U28" s="14">
        <f t="shared" si="0"/>
        <v>4938.2999999999993</v>
      </c>
      <c r="V28" s="14"/>
      <c r="W28" s="14"/>
      <c r="X28" s="14"/>
      <c r="Y28" s="14"/>
      <c r="Z28" s="14"/>
    </row>
    <row r="29" spans="1:26" ht="39.6" x14ac:dyDescent="0.25">
      <c r="A29" s="8" t="s">
        <v>73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>
        <v>9</v>
      </c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6" x14ac:dyDescent="0.25">
      <c r="A30" s="8" t="s">
        <v>72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>
        <v>10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54.9" customHeight="1" x14ac:dyDescent="0.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3">
        <v>11</v>
      </c>
      <c r="P31" s="4">
        <v>1</v>
      </c>
    </row>
    <row r="33" spans="1:26" x14ac:dyDescent="0.25">
      <c r="A33" s="118" t="s">
        <v>37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</row>
    <row r="34" spans="1:26" x14ac:dyDescent="0.25">
      <c r="A34" s="118" t="s">
        <v>38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6" x14ac:dyDescent="0.25">
      <c r="A35" s="118" t="s">
        <v>39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</row>
    <row r="36" spans="1:26" x14ac:dyDescent="0.25">
      <c r="A36" s="118" t="s">
        <v>40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</row>
    <row r="37" spans="1:26" x14ac:dyDescent="0.25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</row>
  </sheetData>
  <sheetProtection password="DA49" sheet="1" objects="1" scenarios="1" selectLockedCells="1"/>
  <mergeCells count="18">
    <mergeCell ref="A34:Z34"/>
    <mergeCell ref="A35:Z35"/>
    <mergeCell ref="A36:Z36"/>
    <mergeCell ref="A37:Z37"/>
    <mergeCell ref="T18:T19"/>
    <mergeCell ref="U18:W18"/>
    <mergeCell ref="X18:Z18"/>
    <mergeCell ref="A33:Z33"/>
    <mergeCell ref="A15:Z15"/>
    <mergeCell ref="A16:Z16"/>
    <mergeCell ref="A17:A19"/>
    <mergeCell ref="O17:O19"/>
    <mergeCell ref="P17:Q17"/>
    <mergeCell ref="R17:T17"/>
    <mergeCell ref="U17:Z17"/>
    <mergeCell ref="P18:P19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abSelected="1" topLeftCell="A17" workbookViewId="0">
      <selection activeCell="P29" sqref="P29"/>
    </sheetView>
  </sheetViews>
  <sheetFormatPr defaultColWidth="9.109375" defaultRowHeight="13.2" x14ac:dyDescent="0.25"/>
  <cols>
    <col min="1" max="1" width="91" style="3" bestFit="1" customWidth="1"/>
    <col min="2" max="14" width="3.5546875" style="3" hidden="1" customWidth="1"/>
    <col min="15" max="15" width="6.44140625" style="3" bestFit="1" customWidth="1"/>
    <col min="16" max="16" width="15.6640625" style="3" customWidth="1"/>
    <col min="17" max="16384" width="9.109375" style="3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6" s="29" customFormat="1" ht="20.100000000000001" customHeight="1" x14ac:dyDescent="0.25">
      <c r="A17" s="115" t="s">
        <v>108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</row>
    <row r="18" spans="1:16" x14ac:dyDescent="0.25">
      <c r="A18" s="121" t="s">
        <v>11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</row>
    <row r="19" spans="1:16" ht="26.4" x14ac:dyDescent="0.2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1</v>
      </c>
      <c r="P19" s="1" t="s">
        <v>2</v>
      </c>
    </row>
    <row r="20" spans="1:16" x14ac:dyDescent="0.25">
      <c r="A20" s="30">
        <v>1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>
        <v>2</v>
      </c>
      <c r="P20" s="31">
        <v>3</v>
      </c>
    </row>
    <row r="21" spans="1:16" ht="15.6" x14ac:dyDescent="0.3">
      <c r="A21" s="32" t="s">
        <v>97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5">
        <v>1</v>
      </c>
      <c r="P21" s="16"/>
    </row>
    <row r="22" spans="1:16" ht="25.2" x14ac:dyDescent="0.3">
      <c r="A22" s="32" t="s">
        <v>98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5">
        <v>2</v>
      </c>
      <c r="P22" s="16"/>
    </row>
    <row r="23" spans="1:16" ht="25.2" x14ac:dyDescent="0.3">
      <c r="A23" s="32" t="s">
        <v>99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5">
        <v>3</v>
      </c>
      <c r="P23" s="16"/>
    </row>
    <row r="24" spans="1:16" ht="37.799999999999997" x14ac:dyDescent="0.3">
      <c r="A24" s="32" t="s">
        <v>100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5">
        <v>4</v>
      </c>
      <c r="P24" s="16"/>
    </row>
    <row r="25" spans="1:16" ht="25.2" x14ac:dyDescent="0.3">
      <c r="A25" s="32" t="s">
        <v>101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5">
        <v>5</v>
      </c>
      <c r="P25" s="16"/>
    </row>
    <row r="26" spans="1:16" ht="15.6" x14ac:dyDescent="0.3">
      <c r="A26" s="32" t="s">
        <v>102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5">
        <v>6</v>
      </c>
      <c r="P26" s="16"/>
    </row>
    <row r="27" spans="1:16" ht="25.2" x14ac:dyDescent="0.3">
      <c r="A27" s="32" t="s">
        <v>103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5">
        <v>7</v>
      </c>
      <c r="P27" s="16"/>
    </row>
    <row r="28" spans="1:16" ht="15.6" x14ac:dyDescent="0.3">
      <c r="A28" s="32" t="s">
        <v>104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5">
        <v>8</v>
      </c>
      <c r="P28" s="16"/>
    </row>
    <row r="29" spans="1:16" ht="15.6" x14ac:dyDescent="0.3">
      <c r="A29" s="32" t="s">
        <v>105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5">
        <v>9</v>
      </c>
      <c r="P29" s="16">
        <v>7.8</v>
      </c>
    </row>
    <row r="30" spans="1:16" ht="15.6" x14ac:dyDescent="0.3">
      <c r="A30" s="32" t="s">
        <v>106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5">
        <v>10</v>
      </c>
      <c r="P30" s="16">
        <v>0</v>
      </c>
    </row>
    <row r="31" spans="1:16" ht="37.799999999999997" x14ac:dyDescent="0.3">
      <c r="A31" s="32" t="s">
        <v>112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5">
        <v>11</v>
      </c>
      <c r="P31" s="16">
        <v>0</v>
      </c>
    </row>
    <row r="32" spans="1:16" ht="15.6" x14ac:dyDescent="0.3">
      <c r="A32" s="32" t="s">
        <v>107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5">
        <v>12</v>
      </c>
      <c r="P32" s="16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14</vt:i4>
      </vt:variant>
    </vt:vector>
  </HeadingPairs>
  <TitlesOfParts>
    <vt:vector size="22" baseType="lpstr">
      <vt:lpstr>Титульный лист</vt:lpstr>
      <vt:lpstr>Раздел 3.1</vt:lpstr>
      <vt:lpstr>Раздел 3.2 </vt:lpstr>
      <vt:lpstr>Раздел 3.3</vt:lpstr>
      <vt:lpstr>Раздел 3.5</vt:lpstr>
      <vt:lpstr>Spravichnik</vt:lpstr>
      <vt:lpstr>Флак</vt:lpstr>
      <vt:lpstr>Rezerv</vt:lpstr>
      <vt:lpstr>data_r_14</vt:lpstr>
      <vt:lpstr>data_r_15</vt:lpstr>
      <vt:lpstr>P_1</vt:lpstr>
      <vt:lpstr>P_2</vt:lpstr>
      <vt:lpstr>P_3</vt:lpstr>
      <vt:lpstr>P_4</vt:lpstr>
      <vt:lpstr>P_5</vt:lpstr>
      <vt:lpstr>P_6</vt:lpstr>
      <vt:lpstr>P_7</vt:lpstr>
      <vt:lpstr>'Раздел 3.1'!razdel_14</vt:lpstr>
      <vt:lpstr>'Раздел 3.2 '!razdel_15</vt:lpstr>
      <vt:lpstr>razdel_17</vt:lpstr>
      <vt:lpstr>razdel_19</vt:lpstr>
      <vt:lpstr>year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User</cp:lastModifiedBy>
  <cp:lastPrinted>2025-03-28T03:29:28Z</cp:lastPrinted>
  <dcterms:created xsi:type="dcterms:W3CDTF">2015-09-16T13:44:33Z</dcterms:created>
  <dcterms:modified xsi:type="dcterms:W3CDTF">2025-03-28T03:33:04Z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17.01.001.10.34.40</vt:lpwstr>
  </property>
  <property fmtid="{D5CDD505-2E9C-101B-9397-08002B2CF9AE}" pid="3" name="Версия">
    <vt:lpwstr>17.01.001.10.34.40</vt:lpwstr>
  </property>
</Properties>
</file>